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<sst xmlns="http://schemas.openxmlformats.org/spreadsheetml/2006/main" count="72" uniqueCount="71">
  <si>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Ex</t>
  </si>
  <si>
    <t>Ez</t>
  </si>
  <si>
    <t>Ey</t>
  </si>
  <si>
    <t>vxy</t>
  </si>
  <si>
    <t>vyz</t>
  </si>
  <si>
    <t>vxz</t>
  </si>
  <si>
    <t>vyx</t>
  </si>
  <si>
    <t>vzx</t>
  </si>
  <si>
    <t>vzy</t>
  </si>
  <si>
    <t>Gxy</t>
  </si>
  <si>
    <t>Gyz</t>
  </si>
  <si>
    <t>Gxz</t>
  </si>
  <si>
    <t>Sij</t>
  </si>
  <si>
    <t>Stiffness matrix</t>
  </si>
  <si>
    <t>Cij</t>
  </si>
  <si>
    <t>In terms of engineering constants</t>
  </si>
  <si>
    <t>D</t>
  </si>
  <si>
    <t>Checks:</t>
  </si>
  <si>
    <t>v21v32v13</t>
  </si>
  <si>
    <t>delta_bar</t>
  </si>
  <si>
    <t>Check orthotropic material elastic constants</t>
  </si>
  <si>
    <t>[From "Mechanics of composite materials".  Robert M. Jones (1975)]</t>
  </si>
  <si>
    <t>Material constants</t>
  </si>
  <si>
    <t>|vxy| &lt; (Ex/Ey)^0.5</t>
  </si>
  <si>
    <t>|vxz| &lt; (Ex/Ez)^0.5</t>
  </si>
  <si>
    <t>|vyz| &lt; (Ey/Ez)^0.5</t>
  </si>
  <si>
    <t>|vyx| &lt; (Ey/Ex)^0.5</t>
  </si>
  <si>
    <t>|vzx| &lt; (Ez/Ex)^0.5</t>
  </si>
  <si>
    <t>|vzy| &lt; (Ez/Ey)^0.5</t>
  </si>
  <si>
    <t>[Equation 2.49]</t>
  </si>
  <si>
    <t>(1-vxy.vyx)</t>
  </si>
  <si>
    <t>(1-vxz.vzx)</t>
  </si>
  <si>
    <t>(1-vyz.vzy)</t>
  </si>
  <si>
    <t>(1-vxy.vyx) &gt; 0</t>
  </si>
  <si>
    <t>(1-vxz.vzx) &gt; 0</t>
  </si>
  <si>
    <t>(1-vyz.vzy) &gt; 0</t>
  </si>
  <si>
    <t>[Equation 2.45]</t>
  </si>
  <si>
    <t>C22</t>
  </si>
  <si>
    <t>C11</t>
  </si>
  <si>
    <t>C33</t>
  </si>
  <si>
    <t>C44</t>
  </si>
  <si>
    <t>C55</t>
  </si>
  <si>
    <t>C66</t>
  </si>
  <si>
    <t>C11 &gt; 0</t>
  </si>
  <si>
    <t>S =</t>
  </si>
  <si>
    <t>[Equation 2.44]</t>
  </si>
  <si>
    <t>C22 &gt; 0</t>
  </si>
  <si>
    <t>C33 &gt; 0</t>
  </si>
  <si>
    <t>C44 &gt; 0</t>
  </si>
  <si>
    <t>C55 &gt; 0</t>
  </si>
  <si>
    <t>C66 &gt; 0</t>
  </si>
  <si>
    <t>(1-vxy.vyx-vyz.vzy-vzx.vxz-2vyx.vzy.vxz) &gt; 0</t>
  </si>
  <si>
    <t>[Equation 2.46]</t>
  </si>
  <si>
    <t>|S23|</t>
  </si>
  <si>
    <t>|vxy|</t>
  </si>
  <si>
    <t>|vxz|</t>
  </si>
  <si>
    <t>|vyz|</t>
  </si>
  <si>
    <t>|vyx|</t>
  </si>
  <si>
    <t>|vzx|</t>
  </si>
  <si>
    <t>|vzy|</t>
  </si>
  <si>
    <t>|S13|</t>
  </si>
  <si>
    <t>|S12|</t>
  </si>
  <si>
    <t>|S23| &lt; (S22.S33)^0.5</t>
  </si>
  <si>
    <t>[Equation 2.47]</t>
  </si>
  <si>
    <t>|S13| &lt; (S11.S33)^0.5</t>
  </si>
  <si>
    <t>|S12| &lt; (S11.S22)^0.5</t>
  </si>
  <si>
    <t>vyx.vzy.vxz &lt; F &lt; 0.5</t>
  </si>
  <si>
    <t>where:</t>
  </si>
  <si>
    <t>F=(1-vyx^2*(Ex/Ey)-vzy^2*(Ey/Ez)-vxz^2*(Ez/Ex))/2</t>
  </si>
  <si>
    <t>[Equation 2.50]</t>
  </si>
  <si>
    <t>Compliance matrix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</si>
</sst>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1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1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0.421875" style="0" customWidth="1"/>
    <col min="2" max="2" width="15.7109375" style="0" bestFit="1" customWidth="1"/>
    <col min="3" max="3" width="46.00390625" style="0" bestFit="1" customWidth="1"/>
    <col min="5" max="6" width="9.57421875" style="0" customWidth="1"/>
    <col min="7" max="7" width="9.57421875" style="0" bestFit="1" customWidth="1"/>
    <col min="12" max="12" width="4.57421875" style="0" hidden="1" customWidth="1"/>
    <col min="13" max="13" width="0" style="0" hidden="1" customWidth="1"/>
  </cols>
  <sheetData>
    <row r="1" ht="12.75">
      <c r="A1" s="4" t="s">
        <v>20</v>
      </c>
    </row>
    <row r="2" ht="12.75">
      <c r="A2" s="11" t="s">
        <v>21</v>
      </c>
    </row>
    <row r="3" spans="1:2" ht="12.75">
      <c r="A3" s="3"/>
      <c r="B3" s="2"/>
    </row>
    <row r="4" ht="12.75">
      <c r="B4" s="2"/>
    </row>
    <row r="5" spans="1:6" ht="12.75">
      <c r="A5" s="4" t="s">
        <v>22</v>
      </c>
      <c r="B5" s="2"/>
      <c r="E5" s="4" t="s">
        <v>12</v>
      </c>
      <c r="F5" s="3" t="s">
        <v>70</v>
      </c>
    </row>
    <row r="6" spans="1:13" ht="12.75">
      <c r="A6" s="3" t="s">
        <v>0</v>
      </c>
      <c r="B6" s="13">
        <v>1000</v>
      </c>
      <c r="E6" s="5">
        <f>1/B6</f>
        <v>0.001</v>
      </c>
      <c r="F6" s="1">
        <f>-B17/B7</f>
        <v>-0.0003</v>
      </c>
      <c r="G6" s="1">
        <f>-B18/B8</f>
        <v>-4.9999999999999996E-05</v>
      </c>
      <c r="H6">
        <v>0</v>
      </c>
      <c r="I6">
        <v>0</v>
      </c>
      <c r="J6" s="7">
        <v>0</v>
      </c>
      <c r="L6" t="s">
        <v>44</v>
      </c>
      <c r="M6" s="1">
        <f>E6*F7*G8-E6*G7*G7-F7*G6*G6-G8*E7*E7+2*E7*F8*G6</f>
        <v>-2.145933014354067E-12</v>
      </c>
    </row>
    <row r="7" spans="1:10" ht="12.75">
      <c r="A7" s="3" t="s">
        <v>2</v>
      </c>
      <c r="B7" s="13">
        <v>1000</v>
      </c>
      <c r="E7" s="5">
        <f>-B12/B6</f>
        <v>-0.0003</v>
      </c>
      <c r="F7" s="1">
        <f>1/B7</f>
        <v>0.001</v>
      </c>
      <c r="G7" s="1">
        <f>-B19/B8</f>
        <v>-4.9999999999999996E-05</v>
      </c>
      <c r="H7">
        <v>0</v>
      </c>
      <c r="I7">
        <v>0</v>
      </c>
      <c r="J7" s="7">
        <v>0</v>
      </c>
    </row>
    <row r="8" spans="1:10" ht="12.75">
      <c r="A8" s="3" t="s">
        <v>1</v>
      </c>
      <c r="B8" s="13">
        <v>209000</v>
      </c>
      <c r="E8" s="5">
        <f>-B13/B6</f>
        <v>-5E-05</v>
      </c>
      <c r="F8" s="1">
        <f>-B14/B7</f>
        <v>-5E-05</v>
      </c>
      <c r="G8" s="1">
        <f>1/B8</f>
        <v>4.784688995215311E-06</v>
      </c>
      <c r="H8">
        <v>0</v>
      </c>
      <c r="I8">
        <v>0</v>
      </c>
      <c r="J8" s="7">
        <v>0</v>
      </c>
    </row>
    <row r="9" spans="1:10" ht="12.75">
      <c r="A9" s="3" t="s">
        <v>9</v>
      </c>
      <c r="B9" s="13">
        <v>116000</v>
      </c>
      <c r="E9" s="6">
        <v>0</v>
      </c>
      <c r="F9">
        <v>0</v>
      </c>
      <c r="G9">
        <v>0</v>
      </c>
      <c r="H9" s="1">
        <f>1/B11</f>
        <v>8.620689655172414E-06</v>
      </c>
      <c r="I9">
        <v>0</v>
      </c>
      <c r="J9" s="7">
        <v>0</v>
      </c>
    </row>
    <row r="10" spans="1:10" ht="12.75">
      <c r="A10" s="3" t="s">
        <v>11</v>
      </c>
      <c r="B10" s="13">
        <v>116000</v>
      </c>
      <c r="E10" s="6">
        <v>0</v>
      </c>
      <c r="F10">
        <v>0</v>
      </c>
      <c r="G10">
        <v>0</v>
      </c>
      <c r="H10">
        <v>0</v>
      </c>
      <c r="I10" s="1">
        <f>1/B10</f>
        <v>8.620689655172414E-06</v>
      </c>
      <c r="J10" s="7">
        <v>0</v>
      </c>
    </row>
    <row r="11" spans="1:10" ht="12.75">
      <c r="A11" s="3" t="s">
        <v>10</v>
      </c>
      <c r="B11" s="13">
        <v>116000</v>
      </c>
      <c r="D11" s="3"/>
      <c r="E11" s="6">
        <v>0</v>
      </c>
      <c r="F11">
        <v>0</v>
      </c>
      <c r="G11">
        <v>0</v>
      </c>
      <c r="H11">
        <v>0</v>
      </c>
      <c r="I11">
        <v>0</v>
      </c>
      <c r="J11" s="8">
        <f>1/B9</f>
        <v>8.620689655172414E-06</v>
      </c>
    </row>
    <row r="12" spans="1:2" ht="12.75">
      <c r="A12" s="3" t="s">
        <v>3</v>
      </c>
      <c r="B12" s="14">
        <v>0.3</v>
      </c>
    </row>
    <row r="13" spans="1:6" ht="12.75">
      <c r="A13" s="3" t="s">
        <v>5</v>
      </c>
      <c r="B13" s="14">
        <v>0.05</v>
      </c>
      <c r="E13" s="4" t="s">
        <v>14</v>
      </c>
      <c r="F13" s="3" t="s">
        <v>13</v>
      </c>
    </row>
    <row r="14" spans="1:10" ht="12.75">
      <c r="A14" s="3" t="s">
        <v>4</v>
      </c>
      <c r="B14" s="14">
        <v>0.05</v>
      </c>
      <c r="E14" s="5">
        <f>(F7*G8-G7*G7)/M6</f>
        <v>-1064.659977703456</v>
      </c>
      <c r="F14" s="1">
        <f>(G6*G7-F6*G8)/M6</f>
        <v>-1833.890746934225</v>
      </c>
      <c r="G14" s="1">
        <f>(F6*G7-G6*F7)/M6</f>
        <v>-30289.85507246377</v>
      </c>
      <c r="H14">
        <v>0</v>
      </c>
      <c r="I14">
        <v>0</v>
      </c>
      <c r="J14" s="7">
        <v>0</v>
      </c>
    </row>
    <row r="15" spans="1:10" ht="12.75">
      <c r="A15" s="3"/>
      <c r="B15" s="2"/>
      <c r="E15" s="5">
        <f>F14</f>
        <v>-1833.890746934225</v>
      </c>
      <c r="F15" s="1">
        <f>(G8*E6-G6*G6)/M6</f>
        <v>-1064.659977703456</v>
      </c>
      <c r="G15" s="1">
        <f>(F6*G6-G7*E6)/M6</f>
        <v>-30289.85507246377</v>
      </c>
      <c r="H15">
        <v>0</v>
      </c>
      <c r="I15">
        <v>0</v>
      </c>
      <c r="J15" s="7">
        <v>0</v>
      </c>
    </row>
    <row r="16" spans="1:10" ht="12.75">
      <c r="A16" s="3"/>
      <c r="B16" s="2"/>
      <c r="E16" s="5">
        <f>G14</f>
        <v>-30289.85507246377</v>
      </c>
      <c r="F16" s="1">
        <f>G15</f>
        <v>-30289.85507246377</v>
      </c>
      <c r="G16" s="1">
        <f>(E6*F7-F6*F6)/M6</f>
        <v>-424057.9710144928</v>
      </c>
      <c r="H16">
        <v>0</v>
      </c>
      <c r="I16">
        <v>0</v>
      </c>
      <c r="J16" s="7">
        <v>0</v>
      </c>
    </row>
    <row r="17" spans="1:10" ht="12.75">
      <c r="A17" s="3" t="s">
        <v>6</v>
      </c>
      <c r="B17" s="2">
        <f>B12*B7/B6</f>
        <v>0.3</v>
      </c>
      <c r="E17" s="6">
        <v>0</v>
      </c>
      <c r="F17">
        <v>0</v>
      </c>
      <c r="G17">
        <v>0</v>
      </c>
      <c r="H17" s="1">
        <f>1/H9</f>
        <v>116000</v>
      </c>
      <c r="I17">
        <v>0</v>
      </c>
      <c r="J17" s="7">
        <v>0</v>
      </c>
    </row>
    <row r="18" spans="1:10" ht="12.75">
      <c r="A18" s="3" t="s">
        <v>7</v>
      </c>
      <c r="B18" s="2">
        <f>B13*B8/B6</f>
        <v>10.45</v>
      </c>
      <c r="E18" s="6">
        <v>0</v>
      </c>
      <c r="F18">
        <v>0</v>
      </c>
      <c r="G18">
        <v>0</v>
      </c>
      <c r="H18">
        <v>0</v>
      </c>
      <c r="I18" s="1">
        <f>1/I10</f>
        <v>116000</v>
      </c>
      <c r="J18" s="7">
        <v>0</v>
      </c>
    </row>
    <row r="19" spans="1:10" ht="12.75">
      <c r="A19" s="3" t="s">
        <v>8</v>
      </c>
      <c r="B19" s="2">
        <f>B14*B8/B7</f>
        <v>10.45</v>
      </c>
      <c r="E19" s="6">
        <v>0</v>
      </c>
      <c r="F19">
        <v>0</v>
      </c>
      <c r="G19">
        <v>0</v>
      </c>
      <c r="H19">
        <v>0</v>
      </c>
      <c r="I19">
        <v>0</v>
      </c>
      <c r="J19" s="8">
        <f>1/J11</f>
        <v>116000</v>
      </c>
    </row>
    <row r="20" spans="2:5" ht="12.75">
      <c r="B20" s="2"/>
      <c r="E20" s="12" t="str">
        <f>IF(OR(E14&lt;0,F15&lt;0,G16&lt;0,H17&lt;0,I18&lt;0,J19&lt;0),"Negative diagonal - violation of orthotropic law","")</f>
        <v>Negative diagonal - violation of orthotropic law</v>
      </c>
    </row>
    <row r="21" spans="1:2" ht="12.75">
      <c r="A21" s="9" t="s">
        <v>16</v>
      </c>
      <c r="B21" s="1">
        <f>(1-B12*B17-B14*B19-B18*B13-2*B17*B19*B13)/(B6*B7*B8)</f>
        <v>-2.1459330143540664E-12</v>
      </c>
    </row>
    <row r="22" spans="1:5" ht="12.75">
      <c r="A22" s="3" t="s">
        <v>18</v>
      </c>
      <c r="B22" s="2">
        <f>B17*B19*B13</f>
        <v>0.15675</v>
      </c>
      <c r="E22" s="3" t="s">
        <v>15</v>
      </c>
    </row>
    <row r="23" spans="2:5" ht="12.75">
      <c r="B23" s="2"/>
      <c r="E23" s="4" t="s">
        <v>14</v>
      </c>
    </row>
    <row r="24" spans="2:10" ht="12.75">
      <c r="B24" s="2"/>
      <c r="E24" s="5">
        <f>(1-B14*B19)/(B7*B8*B21)</f>
        <v>-1064.6599777034562</v>
      </c>
      <c r="F24" s="1">
        <f>(B17+B18*B14)/(B7*B8*B21)</f>
        <v>-1833.8907469342257</v>
      </c>
      <c r="G24" s="1">
        <f>(B18+B17*B19)/(B7*B8*B21)</f>
        <v>-30289.85507246377</v>
      </c>
      <c r="H24">
        <v>0</v>
      </c>
      <c r="I24">
        <v>0</v>
      </c>
      <c r="J24" s="7">
        <v>0</v>
      </c>
    </row>
    <row r="25" spans="2:10" ht="12.75">
      <c r="B25" s="2"/>
      <c r="E25" s="5">
        <f>F24</f>
        <v>-1833.8907469342257</v>
      </c>
      <c r="F25" s="1">
        <f>(1-B13*B18)/(B6*B8*B21)</f>
        <v>-1064.6599777034562</v>
      </c>
      <c r="G25" s="1">
        <f>(B19+B12*B18)/(B6*B8*B21)</f>
        <v>-30289.85507246377</v>
      </c>
      <c r="H25">
        <v>0</v>
      </c>
      <c r="I25">
        <v>0</v>
      </c>
      <c r="J25" s="7">
        <v>0</v>
      </c>
    </row>
    <row r="26" spans="2:10" ht="12.75">
      <c r="B26" s="2"/>
      <c r="E26" s="5">
        <f>G24</f>
        <v>-30289.85507246377</v>
      </c>
      <c r="F26" s="1">
        <f>G25</f>
        <v>-30289.85507246377</v>
      </c>
      <c r="G26" s="1">
        <f>(1-B12*B17)/(B6*B7*B21)</f>
        <v>-424057.9710144929</v>
      </c>
      <c r="H26">
        <v>0</v>
      </c>
      <c r="I26">
        <v>0</v>
      </c>
      <c r="J26" s="7">
        <v>0</v>
      </c>
    </row>
    <row r="27" spans="5:10" ht="12.75">
      <c r="E27" s="6">
        <v>0</v>
      </c>
      <c r="F27">
        <v>0</v>
      </c>
      <c r="G27">
        <v>0</v>
      </c>
      <c r="H27" s="1">
        <f>B11</f>
        <v>116000</v>
      </c>
      <c r="I27">
        <v>0</v>
      </c>
      <c r="J27" s="7">
        <v>0</v>
      </c>
    </row>
    <row r="28" spans="5:10" ht="12.75">
      <c r="E28" s="6">
        <v>0</v>
      </c>
      <c r="F28">
        <v>0</v>
      </c>
      <c r="G28">
        <v>0</v>
      </c>
      <c r="H28">
        <v>0</v>
      </c>
      <c r="I28" s="1">
        <f>B10</f>
        <v>116000</v>
      </c>
      <c r="J28" s="7">
        <v>0</v>
      </c>
    </row>
    <row r="29" spans="5:10" ht="12.75">
      <c r="E29" s="6">
        <v>0</v>
      </c>
      <c r="F29">
        <v>0</v>
      </c>
      <c r="G29">
        <v>0</v>
      </c>
      <c r="H29">
        <v>0</v>
      </c>
      <c r="I29">
        <v>0</v>
      </c>
      <c r="J29" s="8">
        <f>B9</f>
        <v>116000</v>
      </c>
    </row>
    <row r="31" spans="1:2" ht="12.75">
      <c r="A31" s="4" t="s">
        <v>17</v>
      </c>
      <c r="B31" s="1"/>
    </row>
    <row r="33" spans="1:4" ht="12.75">
      <c r="A33" s="3" t="s">
        <v>38</v>
      </c>
      <c r="B33" s="12" t="str">
        <f>IF(E14&gt;0,"ok","bad value")</f>
        <v>bad value</v>
      </c>
      <c r="C33" s="3" t="s">
        <v>43</v>
      </c>
      <c r="D33" t="s">
        <v>45</v>
      </c>
    </row>
    <row r="34" spans="1:3" ht="12.75">
      <c r="A34" s="3" t="s">
        <v>37</v>
      </c>
      <c r="B34" s="12" t="str">
        <f>IF(F15&gt;0,"ok","bad value")</f>
        <v>bad value</v>
      </c>
      <c r="C34" s="3" t="s">
        <v>46</v>
      </c>
    </row>
    <row r="35" spans="1:3" ht="12.75">
      <c r="A35" s="3" t="s">
        <v>39</v>
      </c>
      <c r="B35" s="12" t="str">
        <f>IF(G16&gt;0,"ok","bad value")</f>
        <v>bad value</v>
      </c>
      <c r="C35" s="3" t="s">
        <v>47</v>
      </c>
    </row>
    <row r="36" spans="1:3" ht="12.75">
      <c r="A36" s="3" t="s">
        <v>40</v>
      </c>
      <c r="B36" s="12" t="str">
        <f>IF(H17&gt;0,"ok","bad value")</f>
        <v>ok</v>
      </c>
      <c r="C36" s="3" t="s">
        <v>48</v>
      </c>
    </row>
    <row r="37" spans="1:3" ht="12.75">
      <c r="A37" s="3" t="s">
        <v>41</v>
      </c>
      <c r="B37" s="12" t="str">
        <f>IF(I18&gt;0,"ok","bad value")</f>
        <v>ok</v>
      </c>
      <c r="C37" s="3" t="s">
        <v>49</v>
      </c>
    </row>
    <row r="38" spans="1:3" ht="12.75">
      <c r="A38" s="3" t="s">
        <v>42</v>
      </c>
      <c r="B38" s="12" t="str">
        <f>IF(J19&gt;0,"ok","bad value")</f>
        <v>ok</v>
      </c>
      <c r="C38" s="3" t="s">
        <v>50</v>
      </c>
    </row>
    <row r="39" spans="1:2" ht="12.75">
      <c r="A39" s="3"/>
      <c r="B39" s="12"/>
    </row>
    <row r="40" spans="1:4" ht="12.75">
      <c r="A40" s="10" t="s">
        <v>30</v>
      </c>
      <c r="B40" s="12" t="str">
        <f>IF((1-B12*B17)&gt;0,"ok","bad value")</f>
        <v>ok</v>
      </c>
      <c r="C40" s="10" t="s">
        <v>33</v>
      </c>
      <c r="D40" t="s">
        <v>36</v>
      </c>
    </row>
    <row r="41" spans="1:3" ht="12.75">
      <c r="A41" s="10" t="s">
        <v>31</v>
      </c>
      <c r="B41" s="12" t="str">
        <f>IF((1-B13*B18)&gt;0,"ok","bad value")</f>
        <v>ok</v>
      </c>
      <c r="C41" s="10" t="s">
        <v>34</v>
      </c>
    </row>
    <row r="42" spans="1:3" ht="12.75">
      <c r="A42" s="10" t="s">
        <v>32</v>
      </c>
      <c r="B42" s="12" t="str">
        <f>IF((1-B14*B19)&gt;0,"ok","bad value")</f>
        <v>ok</v>
      </c>
      <c r="C42" s="10" t="s">
        <v>35</v>
      </c>
    </row>
    <row r="43" spans="1:2" ht="12.75">
      <c r="A43" s="10"/>
      <c r="B43" s="12"/>
    </row>
    <row r="44" spans="1:4" ht="12.75">
      <c r="A44" s="3" t="s">
        <v>19</v>
      </c>
      <c r="B44" s="12" t="str">
        <f>IF((1-B12*B17-B14*B19-B18*B13-2*B17*B19*B13)&gt;0,"ok","bad value")</f>
        <v>bad value</v>
      </c>
      <c r="C44" s="10" t="s">
        <v>51</v>
      </c>
      <c r="D44" t="s">
        <v>52</v>
      </c>
    </row>
    <row r="45" spans="1:2" ht="12.75">
      <c r="A45" s="3"/>
      <c r="B45" s="12"/>
    </row>
    <row r="46" spans="1:4" ht="12.75">
      <c r="A46" s="3" t="s">
        <v>53</v>
      </c>
      <c r="B46" s="12" t="str">
        <f>IF(ABS(G7)&lt;(F7*G8)^0.5,"ok","bad value")</f>
        <v>ok</v>
      </c>
      <c r="C46" s="3" t="s">
        <v>62</v>
      </c>
      <c r="D46" t="s">
        <v>63</v>
      </c>
    </row>
    <row r="47" spans="1:3" ht="12.75">
      <c r="A47" s="3" t="s">
        <v>60</v>
      </c>
      <c r="B47" s="12" t="str">
        <f>IF(ABS(G6)&lt;(E6*G8)^0.5,"ok","bad value")</f>
        <v>ok</v>
      </c>
      <c r="C47" s="3" t="s">
        <v>64</v>
      </c>
    </row>
    <row r="48" spans="1:3" ht="12.75">
      <c r="A48" s="3" t="s">
        <v>61</v>
      </c>
      <c r="B48" s="12" t="str">
        <f>IF(ABS(F6)&lt;(E6*F7)^0.5,"ok","bad value")</f>
        <v>ok</v>
      </c>
      <c r="C48" s="3" t="s">
        <v>65</v>
      </c>
    </row>
    <row r="49" spans="1:2" ht="12.75">
      <c r="A49" s="3"/>
      <c r="B49" s="12"/>
    </row>
    <row r="50" spans="1:4" ht="12.75">
      <c r="A50" s="3" t="s">
        <v>54</v>
      </c>
      <c r="B50" s="12" t="str">
        <f>IF(ABS(B12)&lt;(B6/B7)^0.5,"ok","bad value")</f>
        <v>ok</v>
      </c>
      <c r="C50" s="10" t="s">
        <v>23</v>
      </c>
      <c r="D50" t="s">
        <v>29</v>
      </c>
    </row>
    <row r="51" spans="1:3" ht="12.75">
      <c r="A51" s="3" t="s">
        <v>55</v>
      </c>
      <c r="B51" s="12" t="str">
        <f>IF(ABS(B13)&lt;(B7/B8)^0.5,"ok","bad value")</f>
        <v>ok</v>
      </c>
      <c r="C51" s="10" t="s">
        <v>24</v>
      </c>
    </row>
    <row r="52" spans="1:3" ht="12.75">
      <c r="A52" s="3" t="s">
        <v>56</v>
      </c>
      <c r="B52" s="12" t="str">
        <f>IF(ABS(B14)&lt;(B6/B8)^0.5,"ok","bad value")</f>
        <v>ok</v>
      </c>
      <c r="C52" s="10" t="s">
        <v>25</v>
      </c>
    </row>
    <row r="53" spans="1:3" ht="12.75">
      <c r="A53" s="3" t="s">
        <v>57</v>
      </c>
      <c r="B53" s="12" t="str">
        <f>IF(ABS(B17)&lt;(B7/B6)^0.5,"ok","bad value")</f>
        <v>ok</v>
      </c>
      <c r="C53" s="10" t="s">
        <v>26</v>
      </c>
    </row>
    <row r="54" spans="1:3" ht="12.75">
      <c r="A54" s="3" t="s">
        <v>58</v>
      </c>
      <c r="B54" s="12" t="str">
        <f>IF(ABS(B18)&lt;(B8/B6)^0.5,"ok","bad value")</f>
        <v>ok</v>
      </c>
      <c r="C54" s="10" t="s">
        <v>27</v>
      </c>
    </row>
    <row r="55" spans="1:3" ht="12.75">
      <c r="A55" s="3" t="s">
        <v>59</v>
      </c>
      <c r="B55" s="12" t="str">
        <f>IF(ABS(B19)&lt;(B8/B7)^0.5,"ok","bad value")</f>
        <v>ok</v>
      </c>
      <c r="C55" s="10" t="s">
        <v>28</v>
      </c>
    </row>
    <row r="56" spans="1:2" ht="12.75">
      <c r="A56" s="3"/>
      <c r="B56" s="12"/>
    </row>
    <row r="57" spans="1:6" ht="12.75">
      <c r="A57" s="3"/>
      <c r="B57" s="12" t="str">
        <f>IF(AND((1-B17*B17*B6/B7-B19*B19*B7/B8-B13*B13*B8/B6)/2&lt;0.5,(B17*B19*B13&lt;(1-B17*B17*B6/B7-B19*B19*B7/B8-B13*B13*B8/B6)/2)),"ok","bad value")</f>
        <v>bad value</v>
      </c>
      <c r="C57" s="10" t="s">
        <v>66</v>
      </c>
      <c r="D57" t="s">
        <v>69</v>
      </c>
      <c r="F57" s="12"/>
    </row>
    <row r="58" ht="12.75">
      <c r="C58" s="3" t="s">
        <v>67</v>
      </c>
    </row>
    <row r="59" ht="12.75">
      <c r="C59" s="10" t="s">
        <v>68</v>
      </c>
    </row>
    <row r="64" spans="1:2" ht="12.75">
      <c r="A64" s="3"/>
      <c r="B64" s="12"/>
    </row>
    <row r="65" spans="1:2" ht="12.75">
      <c r="A65" s="3"/>
      <c r="B65" s="12"/>
    </row>
    <row r="66" ht="12.75">
      <c r="B66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</sheetData>
  <sheetProtection password="C6A2"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davidp</dc:creator>
  <cp:keywords/>
  <dc:description/>
  <cp:lastModifiedBy>davidp</cp:lastModifiedBy>
  <dcterms:created xsi:type="dcterms:W3CDTF">2002-12-10T16:40:09Z</dcterms:created>
  <dcterms:modified xsi:type="dcterms:W3CDTF">2003-02-07T14:56:09Z</dcterms:modified>
  <cp:category/>
  <cp:version/>
  <cp:contentType/>
  <cp:contentStatus/>
</cp:coreProperties>
</file>